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kotova\Desktop\Работа Котова\Разд.ведотмости\ТК № 4-2024-1-00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Лист1!$A$1:$H$60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49" i="1"/>
  <c r="H48" i="1"/>
  <c r="H47" i="1"/>
  <c r="H46" i="1"/>
  <c r="H44" i="1"/>
  <c r="H45" i="1"/>
  <c r="H43" i="1"/>
  <c r="H41" i="1"/>
  <c r="H39" i="1"/>
  <c r="D37" i="1"/>
  <c r="H37" i="1" s="1"/>
  <c r="D36" i="1"/>
  <c r="H36" i="1" s="1"/>
  <c r="D35" i="1"/>
  <c r="H35" i="1" s="1"/>
  <c r="H33" i="1" l="1"/>
  <c r="H31" i="1"/>
  <c r="H30" i="1"/>
  <c r="H29" i="1"/>
  <c r="H28" i="1"/>
  <c r="H27" i="1"/>
  <c r="H26" i="1"/>
  <c r="H23" i="1" l="1"/>
  <c r="H22" i="1"/>
  <c r="H21" i="1"/>
  <c r="H20" i="1"/>
  <c r="H19" i="1"/>
  <c r="H16" i="1"/>
  <c r="H15" i="1"/>
  <c r="H14" i="1"/>
  <c r="H13" i="1"/>
  <c r="H12" i="1"/>
  <c r="D11" i="1" l="1"/>
  <c r="H11" i="1" s="1"/>
  <c r="D25" i="1" l="1"/>
  <c r="H25" i="1" s="1"/>
  <c r="D18" i="1"/>
  <c r="H18" i="1" s="1"/>
  <c r="A12" i="1" l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5" i="1" s="1"/>
  <c r="A26" i="1" s="1"/>
  <c r="A27" i="1" s="1"/>
  <c r="A28" i="1" s="1"/>
  <c r="A29" i="1" s="1"/>
  <c r="A30" i="1" s="1"/>
  <c r="A31" i="1" s="1"/>
  <c r="A33" i="1" s="1"/>
  <c r="A41" i="1" s="1"/>
  <c r="A47" i="1" s="1"/>
  <c r="A48" i="1" s="1"/>
</calcChain>
</file>

<file path=xl/comments1.xml><?xml version="1.0" encoding="utf-8"?>
<comments xmlns="http://schemas.openxmlformats.org/spreadsheetml/2006/main">
  <authors>
    <author>Котова Алена Викторовна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Котова Алена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Сообщение от Скипиной 12.03.2024</t>
        </r>
      </text>
    </comment>
  </commentList>
</comments>
</file>

<file path=xl/sharedStrings.xml><?xml version="1.0" encoding="utf-8"?>
<sst xmlns="http://schemas.openxmlformats.org/spreadsheetml/2006/main" count="160" uniqueCount="73">
  <si>
    <t>Наименование, характеристика Оборудования/Материалов</t>
  </si>
  <si>
    <t>Кол-во</t>
  </si>
  <si>
    <t>Поставка Заказчика</t>
  </si>
  <si>
    <t>Поставка Подрядчика</t>
  </si>
  <si>
    <t>№ п/п</t>
  </si>
  <si>
    <t>РАЗДЕЛИТЕЛЬНАЯ ВЕДОМОСТЬ</t>
  </si>
  <si>
    <t>Приложение №5</t>
  </si>
  <si>
    <t>к Договору строительного подряда</t>
  </si>
  <si>
    <t xml:space="preserve"> №____________ от ___________ г.</t>
  </si>
  <si>
    <t>Подрядчик:</t>
  </si>
  <si>
    <t>Заказчик:</t>
  </si>
  <si>
    <t>Генеральный директор  ООО «РУСИНВЕСТ»</t>
  </si>
  <si>
    <t>______________________________/И.И. Самарина</t>
  </si>
  <si>
    <t>Директор ООО "                           "</t>
  </si>
  <si>
    <t xml:space="preserve">__________________________________/ </t>
  </si>
  <si>
    <t>Начальник ОМТС Е.В.Ситников____________</t>
  </si>
  <si>
    <t>Ед.изм.</t>
  </si>
  <si>
    <t>Стоимость с НДС, в руб. за ед.</t>
  </si>
  <si>
    <t>Стоимость с НДС, в руб.</t>
  </si>
  <si>
    <t>По проекту ТК № 4-2024-1-00-ГП</t>
  </si>
  <si>
    <t>Битумная мастика МБР-65</t>
  </si>
  <si>
    <t>м2</t>
  </si>
  <si>
    <t>кг</t>
  </si>
  <si>
    <t>Расход МБР-65 на 1 м2 – 1,5 кг (слой не менее 1 мм)</t>
  </si>
  <si>
    <t>м2 - 31</t>
  </si>
  <si>
    <t>Щебень фр.20…40, М1000 h-40/100мм</t>
  </si>
  <si>
    <t>Асфальтобетон пористый из горячей мелкозернистой смеси на БНД 60/90, марки II, тип Б, - 20 мм</t>
  </si>
  <si>
    <t>Битумная эмульсия (БНД 60/90)</t>
  </si>
  <si>
    <t>т.</t>
  </si>
  <si>
    <t>Асфальтобетон плотный из горячей мелкозернистой смеси на БНД 60/90, марки II, тип Б, - 60 мм</t>
  </si>
  <si>
    <t>Устройство асфальтобетонного покрытия (Проезд1) в т.ч:</t>
  </si>
  <si>
    <t>Устройство асфальтобетонного покрытия (Проезд2) в т.ч:</t>
  </si>
  <si>
    <t>Щебень фр.20…40, М1000 h-40/120мм</t>
  </si>
  <si>
    <t>Геосетка ССНП-ХАЙВЕЙ 100/100</t>
  </si>
  <si>
    <t>Устройство асфальтобетонного покрытия (Проезд3) в т.ч:</t>
  </si>
  <si>
    <t>Щебень фр.20…40, М1000 h-40/130мм</t>
  </si>
  <si>
    <t xml:space="preserve">Щебень фр.20…70, М600 </t>
  </si>
  <si>
    <t>Колодцы 49,50,50,108</t>
  </si>
  <si>
    <t>Труба 820х10 ГОСТ 10704-91/В-Ст3сп ГОСТ 10705-80* L=200 Масса 39,95 кг</t>
  </si>
  <si>
    <t>шт.</t>
  </si>
  <si>
    <t>Металлическая крышка Масса 42,40 кг.</t>
  </si>
  <si>
    <t>Песок по ГОСТ 8736-2014</t>
  </si>
  <si>
    <t>Полотно стекловолокнистое холстопрошивное ПСХ-Т-450(1600) ТУ6-48-97-93</t>
  </si>
  <si>
    <t>м</t>
  </si>
  <si>
    <t>Колодец 65</t>
  </si>
  <si>
    <t>Труба 820х10 ГОСТ 10704-91/В-Ст3сп ГОСТ 10705-80* L=210 Масса 41,95 кг</t>
  </si>
  <si>
    <t>Люк Тип Л(А15)-К.1-60 по ГОСТ 3634-2019 Масса 60 кг.</t>
  </si>
  <si>
    <t>пог.м.</t>
  </si>
  <si>
    <t>Круг стальной Ø15 L=500 мм ГОСТ 2590-2006 Масса 0,69 кг.</t>
  </si>
  <si>
    <t>Круг стальной Ø15 L=100 мм ГОСТ 2590-2006 Масса 0,14 кг.</t>
  </si>
  <si>
    <t>Лист 8х900 ГОСТ 19903-2015/С235 ГОСТ 27772-2021 Ø900</t>
  </si>
  <si>
    <t>+</t>
  </si>
  <si>
    <t>60р/кг</t>
  </si>
  <si>
    <t>от 6000/тонна</t>
  </si>
  <si>
    <t>1600/тонна</t>
  </si>
  <si>
    <t>от 150 р</t>
  </si>
  <si>
    <t>от 150</t>
  </si>
  <si>
    <t>от 700р/куб</t>
  </si>
  <si>
    <t>от 60р /м</t>
  </si>
  <si>
    <t>от 5 500</t>
  </si>
  <si>
    <t>м3/т.</t>
  </si>
  <si>
    <t>8.64/21.21</t>
  </si>
  <si>
    <t>25.92/63.63</t>
  </si>
  <si>
    <t>29.3/71.93</t>
  </si>
  <si>
    <t>9.8/24.06</t>
  </si>
  <si>
    <t>71.6/175.78</t>
  </si>
  <si>
    <t>23/56.47</t>
  </si>
  <si>
    <t>55/74.25</t>
  </si>
  <si>
    <t>34.3/46.305</t>
  </si>
  <si>
    <t>56.2/75.87</t>
  </si>
  <si>
    <t>4/5.48</t>
  </si>
  <si>
    <t>0.24/0.396</t>
  </si>
  <si>
    <t>0.063/0.104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</si>
</sst>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1" xfId="0" applyFont="1" applyBorder="1"/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/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/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7"/>
  <sheetViews>
    <sheetView tabSelected="1" view="pageBreakPreview" zoomScaleNormal="100" zoomScaleSheetLayoutView="100" workbookViewId="0">
      <selection activeCell="A49" sqref="A49:H49"/>
    </sheetView>
  </sheetViews>
  <sheetFormatPr defaultRowHeight="15.75" x14ac:dyDescent="0.25"/>
  <cols>
    <col min="1" max="1" width="7.85546875" style="4" customWidth="1"/>
    <col min="2" max="2" width="44.7109375" style="5" customWidth="1"/>
    <col min="3" max="3" width="21.85546875" style="5" customWidth="1"/>
    <col min="4" max="4" width="16.5703125" style="5" customWidth="1"/>
    <col min="5" max="5" width="17.140625" style="5" customWidth="1"/>
    <col min="6" max="6" width="16.140625" style="5" customWidth="1"/>
    <col min="7" max="7" width="15.28515625" style="5" customWidth="1"/>
    <col min="8" max="8" width="15.42578125" style="5" customWidth="1"/>
    <col min="9" max="9" width="10.42578125" style="5" customWidth="1"/>
    <col min="10" max="16384" width="9.140625" style="5"/>
  </cols>
  <sheetData>
    <row r="1" spans="1:12" x14ac:dyDescent="0.25">
      <c r="F1" s="6" t="s">
        <v>6</v>
      </c>
    </row>
    <row r="2" spans="1:12" x14ac:dyDescent="0.25">
      <c r="F2" s="6" t="s">
        <v>7</v>
      </c>
    </row>
    <row r="3" spans="1:12" x14ac:dyDescent="0.25">
      <c r="F3" s="6" t="s">
        <v>8</v>
      </c>
    </row>
    <row r="4" spans="1:12" x14ac:dyDescent="0.25">
      <c r="F4" s="6"/>
    </row>
    <row r="5" spans="1:12" x14ac:dyDescent="0.25">
      <c r="B5" s="22" t="s">
        <v>5</v>
      </c>
      <c r="C5" s="22"/>
      <c r="D5" s="23"/>
      <c r="E5" s="23"/>
    </row>
    <row r="8" spans="1:12" ht="47.25" x14ac:dyDescent="0.25">
      <c r="A8" s="2" t="s">
        <v>4</v>
      </c>
      <c r="B8" s="3" t="s">
        <v>0</v>
      </c>
      <c r="C8" s="3" t="s">
        <v>16</v>
      </c>
      <c r="D8" s="3" t="s">
        <v>1</v>
      </c>
      <c r="E8" s="3" t="s">
        <v>2</v>
      </c>
      <c r="F8" s="3" t="s">
        <v>3</v>
      </c>
      <c r="G8" s="3" t="s">
        <v>17</v>
      </c>
      <c r="H8" s="3" t="s">
        <v>18</v>
      </c>
      <c r="I8" s="14"/>
    </row>
    <row r="9" spans="1:12" x14ac:dyDescent="0.25">
      <c r="A9" s="27" t="s">
        <v>19</v>
      </c>
      <c r="B9" s="28"/>
      <c r="C9" s="28"/>
      <c r="D9" s="28"/>
      <c r="E9" s="28"/>
      <c r="F9" s="28"/>
      <c r="G9" s="29"/>
      <c r="H9" s="29"/>
      <c r="I9" s="15"/>
    </row>
    <row r="10" spans="1:12" ht="31.5" x14ac:dyDescent="0.25">
      <c r="A10" s="12"/>
      <c r="B10" s="19" t="s">
        <v>30</v>
      </c>
      <c r="C10" s="12"/>
      <c r="D10" s="12"/>
      <c r="E10" s="12"/>
      <c r="F10" s="1"/>
      <c r="G10" s="18"/>
      <c r="H10" s="18"/>
      <c r="I10" s="15"/>
    </row>
    <row r="11" spans="1:12" x14ac:dyDescent="0.25">
      <c r="A11" s="1">
        <v>1</v>
      </c>
      <c r="B11" s="7" t="s">
        <v>20</v>
      </c>
      <c r="C11" s="1" t="s">
        <v>22</v>
      </c>
      <c r="D11" s="1">
        <f>31*1.5</f>
        <v>46.5</v>
      </c>
      <c r="E11" s="7"/>
      <c r="F11" s="1" t="s">
        <v>51</v>
      </c>
      <c r="G11" s="12">
        <v>65</v>
      </c>
      <c r="H11" s="31">
        <f>G11*D11</f>
        <v>3022.5</v>
      </c>
      <c r="I11" s="16"/>
      <c r="J11" s="5" t="s">
        <v>24</v>
      </c>
      <c r="L11" s="13" t="s">
        <v>23</v>
      </c>
    </row>
    <row r="12" spans="1:12" x14ac:dyDescent="0.25">
      <c r="A12" s="1">
        <f>A11+1</f>
        <v>2</v>
      </c>
      <c r="B12" s="7" t="s">
        <v>25</v>
      </c>
      <c r="C12" s="1" t="s">
        <v>60</v>
      </c>
      <c r="D12" s="12" t="s">
        <v>67</v>
      </c>
      <c r="E12" s="7"/>
      <c r="F12" s="1" t="s">
        <v>51</v>
      </c>
      <c r="G12" s="12">
        <v>1600</v>
      </c>
      <c r="H12" s="31">
        <f>G12*74.25</f>
        <v>118800</v>
      </c>
      <c r="I12" s="16"/>
    </row>
    <row r="13" spans="1:12" ht="47.25" x14ac:dyDescent="0.25">
      <c r="A13" s="1">
        <f t="shared" ref="A13:A48" si="0">A12+1</f>
        <v>3</v>
      </c>
      <c r="B13" s="17" t="s">
        <v>26</v>
      </c>
      <c r="C13" s="1" t="s">
        <v>60</v>
      </c>
      <c r="D13" s="1" t="s">
        <v>66</v>
      </c>
      <c r="E13" s="7"/>
      <c r="F13" s="1" t="s">
        <v>51</v>
      </c>
      <c r="G13" s="12" t="s">
        <v>53</v>
      </c>
      <c r="H13" s="31">
        <f>6000*56.47</f>
        <v>338820</v>
      </c>
      <c r="I13" s="16"/>
    </row>
    <row r="14" spans="1:12" x14ac:dyDescent="0.25">
      <c r="A14" s="1">
        <f t="shared" si="0"/>
        <v>4</v>
      </c>
      <c r="B14" s="7" t="s">
        <v>27</v>
      </c>
      <c r="C14" s="12" t="s">
        <v>28</v>
      </c>
      <c r="D14" s="12">
        <v>0.53700000000000003</v>
      </c>
      <c r="E14" s="7"/>
      <c r="F14" s="1" t="s">
        <v>51</v>
      </c>
      <c r="G14" s="12" t="s">
        <v>52</v>
      </c>
      <c r="H14" s="31">
        <f>60*537</f>
        <v>32220</v>
      </c>
      <c r="I14" s="16"/>
    </row>
    <row r="15" spans="1:12" x14ac:dyDescent="0.25">
      <c r="A15" s="1">
        <f t="shared" si="0"/>
        <v>5</v>
      </c>
      <c r="B15" s="7" t="s">
        <v>33</v>
      </c>
      <c r="C15" s="12" t="s">
        <v>21</v>
      </c>
      <c r="D15" s="12">
        <v>1194</v>
      </c>
      <c r="E15" s="7"/>
      <c r="F15" s="1" t="s">
        <v>51</v>
      </c>
      <c r="G15" s="12" t="s">
        <v>55</v>
      </c>
      <c r="H15" s="31">
        <f>150*D15</f>
        <v>179100</v>
      </c>
      <c r="I15" s="16"/>
    </row>
    <row r="16" spans="1:12" ht="47.25" x14ac:dyDescent="0.25">
      <c r="A16" s="1">
        <f t="shared" si="0"/>
        <v>6</v>
      </c>
      <c r="B16" s="17" t="s">
        <v>29</v>
      </c>
      <c r="C16" s="1" t="s">
        <v>60</v>
      </c>
      <c r="D16" s="1" t="s">
        <v>65</v>
      </c>
      <c r="E16" s="7"/>
      <c r="F16" s="1" t="s">
        <v>51</v>
      </c>
      <c r="G16" s="12" t="s">
        <v>53</v>
      </c>
      <c r="H16" s="31">
        <f>6000*175.78</f>
        <v>1054680</v>
      </c>
      <c r="I16" s="16"/>
    </row>
    <row r="17" spans="1:9" ht="31.5" x14ac:dyDescent="0.25">
      <c r="A17" s="1"/>
      <c r="B17" s="19" t="s">
        <v>31</v>
      </c>
      <c r="C17" s="1"/>
      <c r="D17" s="1"/>
      <c r="E17" s="7"/>
      <c r="F17" s="1"/>
      <c r="G17" s="12"/>
      <c r="H17" s="31"/>
      <c r="I17" s="16"/>
    </row>
    <row r="18" spans="1:9" x14ac:dyDescent="0.25">
      <c r="A18" s="1">
        <f>A16+1</f>
        <v>7</v>
      </c>
      <c r="B18" s="7" t="s">
        <v>20</v>
      </c>
      <c r="C18" s="1" t="s">
        <v>22</v>
      </c>
      <c r="D18" s="12">
        <f>6*1.5</f>
        <v>9</v>
      </c>
      <c r="E18" s="7"/>
      <c r="F18" s="1" t="s">
        <v>51</v>
      </c>
      <c r="G18" s="12">
        <v>65</v>
      </c>
      <c r="H18" s="31">
        <f>G18*D18</f>
        <v>585</v>
      </c>
      <c r="I18" s="16"/>
    </row>
    <row r="19" spans="1:9" x14ac:dyDescent="0.25">
      <c r="A19" s="1">
        <f t="shared" si="0"/>
        <v>8</v>
      </c>
      <c r="B19" s="7" t="s">
        <v>32</v>
      </c>
      <c r="C19" s="1" t="s">
        <v>60</v>
      </c>
      <c r="D19" s="12" t="s">
        <v>68</v>
      </c>
      <c r="E19" s="7"/>
      <c r="F19" s="1" t="s">
        <v>51</v>
      </c>
      <c r="G19" s="12" t="s">
        <v>54</v>
      </c>
      <c r="H19" s="31">
        <f>1600*46.305</f>
        <v>74088</v>
      </c>
      <c r="I19" s="16"/>
    </row>
    <row r="20" spans="1:9" ht="47.25" x14ac:dyDescent="0.25">
      <c r="A20" s="1">
        <f t="shared" si="0"/>
        <v>9</v>
      </c>
      <c r="B20" s="17" t="s">
        <v>26</v>
      </c>
      <c r="C20" s="1" t="s">
        <v>60</v>
      </c>
      <c r="D20" s="1" t="s">
        <v>64</v>
      </c>
      <c r="E20" s="7"/>
      <c r="F20" s="1" t="s">
        <v>51</v>
      </c>
      <c r="G20" s="12" t="s">
        <v>53</v>
      </c>
      <c r="H20" s="31">
        <f>6000*24.06</f>
        <v>144360</v>
      </c>
      <c r="I20" s="16"/>
    </row>
    <row r="21" spans="1:9" x14ac:dyDescent="0.25">
      <c r="A21" s="1">
        <f t="shared" si="0"/>
        <v>10</v>
      </c>
      <c r="B21" s="7" t="s">
        <v>27</v>
      </c>
      <c r="C21" s="12" t="s">
        <v>28</v>
      </c>
      <c r="D21" s="12">
        <v>0.22</v>
      </c>
      <c r="E21" s="7"/>
      <c r="F21" s="1" t="s">
        <v>51</v>
      </c>
      <c r="G21" s="12" t="s">
        <v>52</v>
      </c>
      <c r="H21" s="31">
        <f>60*220</f>
        <v>13200</v>
      </c>
      <c r="I21" s="16"/>
    </row>
    <row r="22" spans="1:9" x14ac:dyDescent="0.25">
      <c r="A22" s="1">
        <f t="shared" si="0"/>
        <v>11</v>
      </c>
      <c r="B22" s="7" t="s">
        <v>33</v>
      </c>
      <c r="C22" s="12" t="s">
        <v>21</v>
      </c>
      <c r="D22" s="12">
        <v>489</v>
      </c>
      <c r="E22" s="7"/>
      <c r="F22" s="1" t="s">
        <v>51</v>
      </c>
      <c r="G22" s="12" t="s">
        <v>55</v>
      </c>
      <c r="H22" s="31">
        <f>150*D22</f>
        <v>73350</v>
      </c>
      <c r="I22" s="16"/>
    </row>
    <row r="23" spans="1:9" ht="47.25" x14ac:dyDescent="0.25">
      <c r="A23" s="1">
        <f t="shared" si="0"/>
        <v>12</v>
      </c>
      <c r="B23" s="17" t="s">
        <v>29</v>
      </c>
      <c r="C23" s="1" t="s">
        <v>60</v>
      </c>
      <c r="D23" s="1" t="s">
        <v>63</v>
      </c>
      <c r="E23" s="7"/>
      <c r="F23" s="1" t="s">
        <v>51</v>
      </c>
      <c r="G23" s="12" t="s">
        <v>53</v>
      </c>
      <c r="H23" s="31">
        <f>6000*71.93</f>
        <v>431580.00000000006</v>
      </c>
      <c r="I23" s="16"/>
    </row>
    <row r="24" spans="1:9" ht="31.5" x14ac:dyDescent="0.25">
      <c r="A24" s="1"/>
      <c r="B24" s="19" t="s">
        <v>34</v>
      </c>
      <c r="C24" s="1"/>
      <c r="D24" s="1"/>
      <c r="E24" s="7"/>
      <c r="F24" s="1"/>
      <c r="G24" s="12"/>
      <c r="H24" s="31"/>
      <c r="I24" s="16"/>
    </row>
    <row r="25" spans="1:9" x14ac:dyDescent="0.25">
      <c r="A25" s="1">
        <f>A23+1</f>
        <v>13</v>
      </c>
      <c r="B25" s="7" t="s">
        <v>20</v>
      </c>
      <c r="C25" s="1" t="s">
        <v>22</v>
      </c>
      <c r="D25" s="1">
        <f>8*1.5</f>
        <v>12</v>
      </c>
      <c r="E25" s="7"/>
      <c r="F25" s="1" t="s">
        <v>51</v>
      </c>
      <c r="G25" s="12">
        <v>65</v>
      </c>
      <c r="H25" s="31">
        <f>G25*D25</f>
        <v>780</v>
      </c>
      <c r="I25" s="16"/>
    </row>
    <row r="26" spans="1:9" x14ac:dyDescent="0.25">
      <c r="A26" s="1">
        <f t="shared" si="0"/>
        <v>14</v>
      </c>
      <c r="B26" s="7" t="s">
        <v>35</v>
      </c>
      <c r="C26" s="1" t="s">
        <v>60</v>
      </c>
      <c r="D26" s="12" t="s">
        <v>69</v>
      </c>
      <c r="E26" s="7"/>
      <c r="F26" s="1" t="s">
        <v>51</v>
      </c>
      <c r="G26" s="12" t="s">
        <v>54</v>
      </c>
      <c r="H26" s="31">
        <f>1600*75.87</f>
        <v>121392</v>
      </c>
      <c r="I26" s="16"/>
    </row>
    <row r="27" spans="1:9" ht="47.25" x14ac:dyDescent="0.25">
      <c r="A27" s="1">
        <f t="shared" si="0"/>
        <v>15</v>
      </c>
      <c r="B27" s="17" t="s">
        <v>26</v>
      </c>
      <c r="C27" s="1" t="s">
        <v>60</v>
      </c>
      <c r="D27" s="1" t="s">
        <v>61</v>
      </c>
      <c r="E27" s="7"/>
      <c r="F27" s="1" t="s">
        <v>51</v>
      </c>
      <c r="G27" s="12" t="s">
        <v>53</v>
      </c>
      <c r="H27" s="31">
        <f>6000*21.21</f>
        <v>127260</v>
      </c>
      <c r="I27" s="16"/>
    </row>
    <row r="28" spans="1:9" x14ac:dyDescent="0.25">
      <c r="A28" s="1">
        <f t="shared" si="0"/>
        <v>16</v>
      </c>
      <c r="B28" s="7" t="s">
        <v>27</v>
      </c>
      <c r="C28" s="12" t="s">
        <v>28</v>
      </c>
      <c r="D28" s="12">
        <v>0.19400000000000001</v>
      </c>
      <c r="E28" s="7"/>
      <c r="F28" s="1" t="s">
        <v>51</v>
      </c>
      <c r="G28" s="12">
        <v>60</v>
      </c>
      <c r="H28" s="31">
        <f>G28*D28</f>
        <v>11.64</v>
      </c>
      <c r="I28" s="16"/>
    </row>
    <row r="29" spans="1:9" x14ac:dyDescent="0.25">
      <c r="A29" s="1">
        <f t="shared" si="0"/>
        <v>17</v>
      </c>
      <c r="B29" s="7" t="s">
        <v>33</v>
      </c>
      <c r="C29" s="12" t="s">
        <v>21</v>
      </c>
      <c r="D29" s="12">
        <v>432</v>
      </c>
      <c r="E29" s="7"/>
      <c r="F29" s="1" t="s">
        <v>51</v>
      </c>
      <c r="G29" s="12" t="s">
        <v>56</v>
      </c>
      <c r="H29" s="31">
        <f>150*D29</f>
        <v>64800</v>
      </c>
      <c r="I29" s="16"/>
    </row>
    <row r="30" spans="1:9" ht="47.25" x14ac:dyDescent="0.25">
      <c r="A30" s="1">
        <f t="shared" si="0"/>
        <v>18</v>
      </c>
      <c r="B30" s="17" t="s">
        <v>29</v>
      </c>
      <c r="C30" s="1" t="s">
        <v>60</v>
      </c>
      <c r="D30" s="1" t="s">
        <v>62</v>
      </c>
      <c r="E30" s="7"/>
      <c r="F30" s="1" t="s">
        <v>51</v>
      </c>
      <c r="G30" s="12" t="s">
        <v>53</v>
      </c>
      <c r="H30" s="31">
        <f>6000*63.63</f>
        <v>381780</v>
      </c>
      <c r="I30" s="16"/>
    </row>
    <row r="31" spans="1:9" x14ac:dyDescent="0.25">
      <c r="A31" s="1">
        <f t="shared" si="0"/>
        <v>19</v>
      </c>
      <c r="B31" s="7" t="s">
        <v>36</v>
      </c>
      <c r="C31" s="12" t="s">
        <v>60</v>
      </c>
      <c r="D31" s="21" t="s">
        <v>70</v>
      </c>
      <c r="E31" s="7"/>
      <c r="F31" s="1" t="s">
        <v>51</v>
      </c>
      <c r="G31" s="12" t="s">
        <v>54</v>
      </c>
      <c r="H31" s="31">
        <f>1600*5.48</f>
        <v>8768</v>
      </c>
      <c r="I31" s="16"/>
    </row>
    <row r="32" spans="1:9" x14ac:dyDescent="0.25">
      <c r="A32" s="1"/>
      <c r="B32" s="20" t="s">
        <v>37</v>
      </c>
      <c r="C32" s="12"/>
      <c r="D32" s="1">
        <v>4</v>
      </c>
      <c r="E32" s="7"/>
      <c r="F32" s="1"/>
      <c r="G32" s="12"/>
      <c r="H32" s="31"/>
      <c r="I32" s="16"/>
    </row>
    <row r="33" spans="1:9" ht="31.5" x14ac:dyDescent="0.25">
      <c r="A33" s="1">
        <f>A31+1</f>
        <v>20</v>
      </c>
      <c r="B33" s="17" t="s">
        <v>38</v>
      </c>
      <c r="C33" s="12" t="s">
        <v>39</v>
      </c>
      <c r="D33" s="12">
        <v>4</v>
      </c>
      <c r="E33" s="7"/>
      <c r="F33" s="1" t="s">
        <v>51</v>
      </c>
      <c r="G33" s="12">
        <v>8000</v>
      </c>
      <c r="H33" s="31">
        <f>G33*D33</f>
        <v>32000</v>
      </c>
      <c r="I33" s="16"/>
    </row>
    <row r="34" spans="1:9" x14ac:dyDescent="0.25">
      <c r="A34" s="1"/>
      <c r="B34" s="17" t="s">
        <v>40</v>
      </c>
      <c r="C34" s="12" t="s">
        <v>39</v>
      </c>
      <c r="D34" s="12">
        <v>4</v>
      </c>
      <c r="E34" s="7"/>
      <c r="F34" s="1" t="s">
        <v>51</v>
      </c>
      <c r="G34" s="12"/>
      <c r="H34" s="31"/>
      <c r="I34" s="16"/>
    </row>
    <row r="35" spans="1:9" ht="31.5" x14ac:dyDescent="0.25">
      <c r="A35" s="1">
        <v>21</v>
      </c>
      <c r="B35" s="17" t="s">
        <v>50</v>
      </c>
      <c r="C35" s="1" t="s">
        <v>47</v>
      </c>
      <c r="D35" s="1">
        <f>0.9*4</f>
        <v>3.6</v>
      </c>
      <c r="E35" s="7"/>
      <c r="F35" s="1" t="s">
        <v>51</v>
      </c>
      <c r="G35" s="12">
        <v>5300</v>
      </c>
      <c r="H35" s="31">
        <f>G35*D35</f>
        <v>19080</v>
      </c>
      <c r="I35" s="16"/>
    </row>
    <row r="36" spans="1:9" ht="31.5" x14ac:dyDescent="0.25">
      <c r="A36" s="1">
        <v>22</v>
      </c>
      <c r="B36" s="30" t="s">
        <v>48</v>
      </c>
      <c r="C36" s="1" t="s">
        <v>39</v>
      </c>
      <c r="D36" s="1">
        <f>2*4</f>
        <v>8</v>
      </c>
      <c r="E36" s="7"/>
      <c r="F36" s="1" t="s">
        <v>51</v>
      </c>
      <c r="G36" s="12">
        <v>350</v>
      </c>
      <c r="H36" s="31">
        <f t="shared" ref="H36:H37" si="1">G36*D36</f>
        <v>2800</v>
      </c>
      <c r="I36" s="16"/>
    </row>
    <row r="37" spans="1:9" ht="31.5" x14ac:dyDescent="0.25">
      <c r="A37" s="1">
        <v>23</v>
      </c>
      <c r="B37" s="30" t="s">
        <v>49</v>
      </c>
      <c r="C37" s="1" t="s">
        <v>39</v>
      </c>
      <c r="D37" s="1">
        <f>4*4</f>
        <v>16</v>
      </c>
      <c r="E37" s="7"/>
      <c r="F37" s="1" t="s">
        <v>51</v>
      </c>
      <c r="G37" s="12">
        <v>350</v>
      </c>
      <c r="H37" s="31">
        <f t="shared" si="1"/>
        <v>5600</v>
      </c>
      <c r="I37" s="16"/>
    </row>
    <row r="38" spans="1:9" x14ac:dyDescent="0.25">
      <c r="A38" s="1">
        <v>24</v>
      </c>
      <c r="B38" s="17" t="s">
        <v>41</v>
      </c>
      <c r="C38" s="1" t="s">
        <v>60</v>
      </c>
      <c r="D38" s="12" t="s">
        <v>71</v>
      </c>
      <c r="E38" s="7"/>
      <c r="F38" s="1" t="s">
        <v>51</v>
      </c>
      <c r="G38" s="12" t="s">
        <v>57</v>
      </c>
      <c r="H38" s="31">
        <f>700*0.24</f>
        <v>168</v>
      </c>
      <c r="I38" s="16"/>
    </row>
    <row r="39" spans="1:9" ht="47.25" x14ac:dyDescent="0.25">
      <c r="A39" s="1">
        <v>25</v>
      </c>
      <c r="B39" s="17" t="s">
        <v>42</v>
      </c>
      <c r="C39" s="1" t="s">
        <v>43</v>
      </c>
      <c r="D39" s="1">
        <v>8</v>
      </c>
      <c r="E39" s="7"/>
      <c r="F39" s="1" t="s">
        <v>51</v>
      </c>
      <c r="G39" s="12" t="s">
        <v>58</v>
      </c>
      <c r="H39" s="31">
        <f>60*D39</f>
        <v>480</v>
      </c>
      <c r="I39" s="16"/>
    </row>
    <row r="40" spans="1:9" x14ac:dyDescent="0.25">
      <c r="A40" s="1"/>
      <c r="B40" s="20" t="s">
        <v>44</v>
      </c>
      <c r="C40" s="1"/>
      <c r="D40" s="1"/>
      <c r="E40" s="7"/>
      <c r="F40" s="1"/>
      <c r="G40" s="12"/>
      <c r="H40" s="31"/>
      <c r="I40" s="16"/>
    </row>
    <row r="41" spans="1:9" ht="31.5" x14ac:dyDescent="0.25">
      <c r="A41" s="1">
        <f>A39+1</f>
        <v>26</v>
      </c>
      <c r="B41" s="17" t="s">
        <v>45</v>
      </c>
      <c r="C41" s="1" t="s">
        <v>43</v>
      </c>
      <c r="D41" s="1">
        <v>1</v>
      </c>
      <c r="E41" s="7"/>
      <c r="F41" s="1" t="s">
        <v>51</v>
      </c>
      <c r="G41" s="12">
        <v>8000</v>
      </c>
      <c r="H41" s="31">
        <f>G41*D41</f>
        <v>8000</v>
      </c>
      <c r="I41" s="16"/>
    </row>
    <row r="42" spans="1:9" x14ac:dyDescent="0.25">
      <c r="A42" s="1"/>
      <c r="B42" s="17" t="s">
        <v>40</v>
      </c>
      <c r="C42" s="1" t="s">
        <v>39</v>
      </c>
      <c r="D42" s="1">
        <v>1</v>
      </c>
      <c r="E42" s="7"/>
      <c r="F42" s="1" t="s">
        <v>51</v>
      </c>
      <c r="G42" s="12"/>
      <c r="H42" s="31"/>
      <c r="I42" s="16"/>
    </row>
    <row r="43" spans="1:9" ht="31.5" x14ac:dyDescent="0.25">
      <c r="A43" s="1">
        <v>27</v>
      </c>
      <c r="B43" s="17" t="s">
        <v>50</v>
      </c>
      <c r="C43" s="1" t="s">
        <v>47</v>
      </c>
      <c r="D43" s="1">
        <v>0.9</v>
      </c>
      <c r="E43" s="7"/>
      <c r="F43" s="1" t="s">
        <v>51</v>
      </c>
      <c r="G43" s="12">
        <v>5300</v>
      </c>
      <c r="H43" s="31">
        <f>G43*D43</f>
        <v>4770</v>
      </c>
      <c r="I43" s="16"/>
    </row>
    <row r="44" spans="1:9" ht="31.5" x14ac:dyDescent="0.25">
      <c r="A44" s="1">
        <v>28</v>
      </c>
      <c r="B44" s="30" t="s">
        <v>48</v>
      </c>
      <c r="C44" s="1" t="s">
        <v>39</v>
      </c>
      <c r="D44" s="1">
        <v>2</v>
      </c>
      <c r="E44" s="7"/>
      <c r="F44" s="1" t="s">
        <v>51</v>
      </c>
      <c r="G44" s="12">
        <v>350</v>
      </c>
      <c r="H44" s="31">
        <f t="shared" ref="H44:H45" si="2">G44*D44</f>
        <v>700</v>
      </c>
      <c r="I44" s="16"/>
    </row>
    <row r="45" spans="1:9" ht="31.5" x14ac:dyDescent="0.25">
      <c r="A45" s="1">
        <v>29</v>
      </c>
      <c r="B45" s="30" t="s">
        <v>49</v>
      </c>
      <c r="C45" s="1" t="s">
        <v>39</v>
      </c>
      <c r="D45" s="1">
        <v>4</v>
      </c>
      <c r="E45" s="7"/>
      <c r="F45" s="1" t="s">
        <v>51</v>
      </c>
      <c r="G45" s="12">
        <v>350</v>
      </c>
      <c r="H45" s="31">
        <f t="shared" si="2"/>
        <v>1400</v>
      </c>
      <c r="I45" s="16"/>
    </row>
    <row r="46" spans="1:9" x14ac:dyDescent="0.25">
      <c r="A46" s="1">
        <v>30</v>
      </c>
      <c r="B46" s="17" t="s">
        <v>41</v>
      </c>
      <c r="C46" s="1" t="s">
        <v>60</v>
      </c>
      <c r="D46" s="12" t="s">
        <v>72</v>
      </c>
      <c r="E46" s="7"/>
      <c r="F46" s="1" t="s">
        <v>51</v>
      </c>
      <c r="G46" s="12" t="s">
        <v>57</v>
      </c>
      <c r="H46" s="31">
        <f>700*0.063</f>
        <v>44.1</v>
      </c>
      <c r="I46" s="16"/>
    </row>
    <row r="47" spans="1:9" ht="47.25" x14ac:dyDescent="0.25">
      <c r="A47" s="1">
        <f t="shared" si="0"/>
        <v>31</v>
      </c>
      <c r="B47" s="17" t="s">
        <v>42</v>
      </c>
      <c r="C47" s="1" t="s">
        <v>43</v>
      </c>
      <c r="D47" s="1">
        <v>2</v>
      </c>
      <c r="E47" s="7"/>
      <c r="F47" s="1" t="s">
        <v>51</v>
      </c>
      <c r="G47" s="12" t="s">
        <v>58</v>
      </c>
      <c r="H47" s="31">
        <f>60*D47</f>
        <v>120</v>
      </c>
      <c r="I47" s="16"/>
    </row>
    <row r="48" spans="1:9" ht="31.5" x14ac:dyDescent="0.25">
      <c r="A48" s="1">
        <f t="shared" si="0"/>
        <v>32</v>
      </c>
      <c r="B48" s="17" t="s">
        <v>46</v>
      </c>
      <c r="C48" s="1" t="s">
        <v>39</v>
      </c>
      <c r="D48" s="1">
        <v>1</v>
      </c>
      <c r="E48" s="7"/>
      <c r="F48" s="1" t="s">
        <v>51</v>
      </c>
      <c r="G48" s="12" t="s">
        <v>59</v>
      </c>
      <c r="H48" s="31">
        <f>5500*D48</f>
        <v>5500</v>
      </c>
      <c r="I48" s="16"/>
    </row>
    <row r="49" spans="1:8" ht="22.5" customHeight="1" x14ac:dyDescent="0.25">
      <c r="A49" s="1"/>
      <c r="B49" s="7"/>
      <c r="C49" s="7"/>
      <c r="D49" s="7"/>
      <c r="E49" s="7"/>
      <c r="F49" s="7"/>
      <c r="G49" s="7"/>
      <c r="H49" s="32">
        <f>SUM(H11:H48)</f>
        <v>3249259.24</v>
      </c>
    </row>
    <row r="51" spans="1:8" ht="31.5" customHeight="1" x14ac:dyDescent="0.25">
      <c r="A51" s="24" t="s">
        <v>9</v>
      </c>
      <c r="B51" s="24"/>
      <c r="C51" s="10"/>
      <c r="E51" s="22" t="s">
        <v>10</v>
      </c>
      <c r="F51" s="22"/>
    </row>
    <row r="52" spans="1:8" x14ac:dyDescent="0.25">
      <c r="A52" s="25" t="s">
        <v>13</v>
      </c>
      <c r="B52" s="25"/>
      <c r="C52" s="11"/>
      <c r="D52" s="26" t="s">
        <v>11</v>
      </c>
      <c r="E52" s="26"/>
      <c r="F52" s="26"/>
    </row>
    <row r="53" spans="1:8" x14ac:dyDescent="0.25">
      <c r="A53" s="8"/>
      <c r="B53" s="9"/>
      <c r="C53" s="9"/>
      <c r="D53" s="26"/>
      <c r="E53" s="26"/>
      <c r="F53" s="26"/>
    </row>
    <row r="54" spans="1:8" x14ac:dyDescent="0.25">
      <c r="A54" s="25" t="s">
        <v>14</v>
      </c>
      <c r="B54" s="25"/>
      <c r="C54" s="11"/>
      <c r="D54" s="26" t="s">
        <v>12</v>
      </c>
      <c r="E54" s="26"/>
      <c r="F54" s="26"/>
    </row>
    <row r="57" spans="1:8" x14ac:dyDescent="0.25">
      <c r="B57" s="5" t="s">
        <v>15</v>
      </c>
    </row>
  </sheetData>
  <mergeCells count="9">
    <mergeCell ref="B5:E5"/>
    <mergeCell ref="A51:B51"/>
    <mergeCell ref="A52:B52"/>
    <mergeCell ref="A54:B54"/>
    <mergeCell ref="E51:F51"/>
    <mergeCell ref="D52:F52"/>
    <mergeCell ref="D53:F53"/>
    <mergeCell ref="D54:F54"/>
    <mergeCell ref="A9:H9"/>
  </mergeCells>
  <pageMargins left="0.7" right="0.7" top="0.75" bottom="0.75" header="0.3" footer="0.3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Алена Викторовна</dc:creator>
  <cp:lastModifiedBy>Котова Алена Викторовна</cp:lastModifiedBy>
  <cp:lastPrinted>2023-04-26T06:00:26Z</cp:lastPrinted>
  <dcterms:created xsi:type="dcterms:W3CDTF">2023-04-26T05:56:51Z</dcterms:created>
  <dcterms:modified xsi:type="dcterms:W3CDTF">2024-04-17T09:33:00Z</dcterms:modified>
</cp:coreProperties>
</file>