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N18" i="1" l="1"/>
  <c r="N17" i="1"/>
  <c r="X15" i="1" l="1"/>
  <c r="W14" i="1"/>
  <c r="V14" i="1"/>
  <c r="U14" i="1"/>
  <c r="T14" i="1"/>
  <c r="S14" i="1"/>
  <c r="R14" i="1"/>
  <c r="Q14" i="1"/>
  <c r="N14" i="1"/>
  <c r="M14" i="1"/>
  <c r="K14" i="1"/>
  <c r="I14" i="1"/>
  <c r="G14" i="1"/>
  <c r="F14" i="1"/>
  <c r="E14" i="1"/>
  <c r="X14" i="1" s="1"/>
  <c r="R13" i="1" l="1"/>
  <c r="T13" i="1"/>
  <c r="Q13" i="1"/>
  <c r="V13" i="1"/>
  <c r="W13" i="1"/>
  <c r="I13" i="1" l="1"/>
  <c r="G13" i="1"/>
  <c r="E13" i="1"/>
  <c r="W26" i="1"/>
  <c r="X26" i="1" s="1"/>
  <c r="W24" i="1"/>
  <c r="W23" i="1"/>
  <c r="W21" i="1"/>
  <c r="W20" i="1"/>
  <c r="U28" i="1"/>
  <c r="U13" i="1"/>
  <c r="T21" i="1"/>
  <c r="T20" i="1"/>
  <c r="S28" i="1"/>
  <c r="S13" i="1"/>
  <c r="S24" i="1"/>
  <c r="S23" i="1"/>
  <c r="S21" i="1"/>
  <c r="S20" i="1"/>
  <c r="R24" i="1"/>
  <c r="R23" i="1"/>
  <c r="R21" i="1"/>
  <c r="R20" i="1"/>
  <c r="Q21" i="1"/>
  <c r="Q20" i="1"/>
  <c r="P24" i="1"/>
  <c r="P23" i="1"/>
  <c r="P21" i="1"/>
  <c r="P20" i="1"/>
  <c r="O24" i="1"/>
  <c r="O23" i="1"/>
  <c r="O21" i="1"/>
  <c r="O20" i="1"/>
  <c r="N13" i="1"/>
  <c r="M13" i="1"/>
  <c r="L28" i="1"/>
  <c r="L18" i="1"/>
  <c r="L17" i="1"/>
  <c r="J28" i="1"/>
  <c r="J12" i="1"/>
  <c r="X12" i="1" s="1"/>
  <c r="J11" i="1"/>
  <c r="X11" i="1" s="1"/>
  <c r="J21" i="1"/>
  <c r="J20" i="1"/>
  <c r="K24" i="1"/>
  <c r="X24" i="1" s="1"/>
  <c r="K23" i="1"/>
  <c r="X23" i="1" s="1"/>
  <c r="K21" i="1"/>
  <c r="K20" i="1"/>
  <c r="K13" i="1"/>
  <c r="I28" i="1" l="1"/>
  <c r="I21" i="1"/>
  <c r="I20" i="1"/>
  <c r="F28" i="1"/>
  <c r="F13" i="1"/>
  <c r="X13" i="1" s="1"/>
  <c r="F21" i="1"/>
  <c r="F20" i="1"/>
  <c r="I18" i="1"/>
  <c r="X18" i="1" s="1"/>
  <c r="I17" i="1"/>
  <c r="X17" i="1" s="1"/>
  <c r="G21" i="1"/>
  <c r="G20" i="1"/>
  <c r="E21" i="1"/>
  <c r="X21" i="1" l="1"/>
  <c r="X28" i="1"/>
  <c r="X20" i="1"/>
</calcChain>
</file>

<file path=xl/sharedStrings.xml><?xml version="1.0" encoding="utf-8"?>
<sst xmlns="http://schemas.openxmlformats.org/spreadsheetml/2006/main" count="59" uniqueCount="42">
  <si>
    <t>№ п/п</t>
  </si>
  <si>
    <t>Наименование работ</t>
  </si>
  <si>
    <t>Ед. изм.</t>
  </si>
  <si>
    <t>шт</t>
  </si>
  <si>
    <t>м2</t>
  </si>
  <si>
    <t>м3</t>
  </si>
  <si>
    <t>Прочее</t>
  </si>
  <si>
    <t xml:space="preserve">Ведомость объемов работ по ремонту тепловой изоляции в 2023 году </t>
  </si>
  <si>
    <t>Наименование объекта</t>
  </si>
  <si>
    <t>АТ-1
(инв. №
БП0000151)</t>
  </si>
  <si>
    <t>Демонтаж покрытия тепловой изоляции из оцинкованной стали</t>
  </si>
  <si>
    <t>Демонтаж тепловой изоляции из матов теплоизоляционных</t>
  </si>
  <si>
    <t>Восстановление тепловой изоляции матами теплоизоляционными</t>
  </si>
  <si>
    <t>Ремонт тепловой изоляции технологических трубопроводов (отвод, тройник, переход, прямой участок)</t>
  </si>
  <si>
    <t>Ремонт тепловой изоляции аппаратов, оборудования, емкостей и пр. (стенка, торцы)</t>
  </si>
  <si>
    <t>Ремонт тепловой изоляции арматуры и фланцевых соединений (номинальный диаметр трубопроводов: до 200 мм)</t>
  </si>
  <si>
    <t>Ремонт тепловой изоляции арматуры и фланцевых соединений (номинальный диаметр трубопроводов: свыше 200 мм)</t>
  </si>
  <si>
    <t>Восстановление тепловой изоляции шнуром асбестовым</t>
  </si>
  <si>
    <t>Установка и разборка лесов для теплоизоляционных работ</t>
  </si>
  <si>
    <t>АТ-2 Сети
(инв. №
БП0000201)</t>
  </si>
  <si>
    <t>АТ-2 
(инв. №
БП0000202)</t>
  </si>
  <si>
    <t>АТ-2 ЭД-401/1
(инв. №
БП0000204)</t>
  </si>
  <si>
    <t>УВПМ
(инв. №
БП0000149)</t>
  </si>
  <si>
    <t>Котельное оборудование
(инв. №
БП0000056)</t>
  </si>
  <si>
    <t>к Техническому заданию</t>
  </si>
  <si>
    <t>Приложение № 1</t>
  </si>
  <si>
    <t>поз. Е1/1, Е1/2, Е-16 (инв. №
БП0000019)</t>
  </si>
  <si>
    <t>поз. Р-7 - Р-10
(инв. №
БП0000094)</t>
  </si>
  <si>
    <t>поз. Р-16 - Р-23 (инв. №
БП0000115)</t>
  </si>
  <si>
    <t>поз. Р-24 - Р-30  (инв. №
БП0000119)</t>
  </si>
  <si>
    <t>сети теплосн. (инв. №
БП0000126)</t>
  </si>
  <si>
    <t>сети технол. (инв. №
БП0000138)</t>
  </si>
  <si>
    <t>технол. труб. (инв. №
БП0000140)</t>
  </si>
  <si>
    <t>технол. труб. (инв. №
БП0000141)</t>
  </si>
  <si>
    <t>труб. узла налива мазута (инв. №
БП0000146)</t>
  </si>
  <si>
    <t>РВС нефти -сети техн. (инв. №
БП0000270)</t>
  </si>
  <si>
    <t>ИТОГО</t>
  </si>
  <si>
    <t>Восстановление покрытия поверхности изоляции сталью оцинкованной</t>
  </si>
  <si>
    <t>ж/д эстакада
(инв. №
БП0000158)</t>
  </si>
  <si>
    <t>поз. ПО-10 (инв. №
БП0000117)</t>
  </si>
  <si>
    <t>Очистные сооружения (инв. №
000000435)</t>
  </si>
  <si>
    <t>Восстановление покрытия поверхности изоляции сталью оцинкованной (ранее демонтированными)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</si>
</sst>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1"/>
      <charset val="204"/>
    </font>
    <font>
      <sz val="10"/>
      <color theme="1"/>
      <name val="Cambria"/>
      <family val="1"/>
      <charset val="204"/>
    </font>
    <font>
      <b/>
      <i/>
      <sz val="10"/>
      <color theme="1"/>
      <name val="Cambria"/>
      <family val="1"/>
      <charset val="204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Cambria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8" fillId="0" borderId="0" xfId="0" applyFont="1"/>
    <xf numFmtId="2" fontId="1" fillId="0" borderId="10" xfId="0" applyNumberFormat="1" applyFont="1" applyBorder="1"/>
    <xf numFmtId="0" fontId="1" fillId="0" borderId="10" xfId="0" applyFont="1" applyBorder="1"/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36"/>
  <sheetViews>
    <sheetView tabSelected="1" topLeftCell="D1" workbookViewId="0">
      <selection activeCell="N13" sqref="N13"/>
    </sheetView>
  </sheetViews>
  <sheetFormatPr defaultRowHeight="15" x14ac:dyDescent="0.25"/>
  <cols>
    <col min="3" max="3" width="35" customWidth="1"/>
    <col min="5" max="9" width="11.140625" bestFit="1" customWidth="1"/>
    <col min="10" max="22" width="13.28515625" customWidth="1"/>
    <col min="23" max="23" width="11.140625" customWidth="1"/>
    <col min="24" max="24" width="15.140625" customWidth="1"/>
  </cols>
  <sheetData>
    <row r="1" spans="2:25" x14ac:dyDescent="0.25">
      <c r="U1" s="25" t="s">
        <v>25</v>
      </c>
      <c r="V1" s="25"/>
    </row>
    <row r="2" spans="2:25" x14ac:dyDescent="0.25">
      <c r="U2" s="25" t="s">
        <v>24</v>
      </c>
      <c r="V2" s="25"/>
    </row>
    <row r="4" spans="2:25" x14ac:dyDescent="0.25">
      <c r="B4" s="29" t="s">
        <v>7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</row>
    <row r="5" spans="2:25" ht="15.75" thickBot="1" x14ac:dyDescent="0.3"/>
    <row r="6" spans="2:25" ht="15.75" thickBot="1" x14ac:dyDescent="0.3">
      <c r="B6" s="49" t="s">
        <v>0</v>
      </c>
      <c r="C6" s="52" t="s">
        <v>1</v>
      </c>
      <c r="D6" s="52" t="s">
        <v>2</v>
      </c>
      <c r="E6" s="38" t="s">
        <v>8</v>
      </c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40" t="s">
        <v>36</v>
      </c>
    </row>
    <row r="7" spans="2:25" ht="15.75" customHeight="1" x14ac:dyDescent="0.25">
      <c r="B7" s="50"/>
      <c r="C7" s="53"/>
      <c r="D7" s="53"/>
      <c r="E7" s="30" t="s">
        <v>9</v>
      </c>
      <c r="F7" s="30" t="s">
        <v>19</v>
      </c>
      <c r="G7" s="30" t="s">
        <v>20</v>
      </c>
      <c r="H7" s="30" t="s">
        <v>21</v>
      </c>
      <c r="I7" s="30" t="s">
        <v>22</v>
      </c>
      <c r="J7" s="30" t="s">
        <v>23</v>
      </c>
      <c r="K7" s="30" t="s">
        <v>40</v>
      </c>
      <c r="L7" s="30" t="s">
        <v>39</v>
      </c>
      <c r="M7" s="30" t="s">
        <v>26</v>
      </c>
      <c r="N7" s="30" t="s">
        <v>27</v>
      </c>
      <c r="O7" s="30" t="s">
        <v>28</v>
      </c>
      <c r="P7" s="30" t="s">
        <v>29</v>
      </c>
      <c r="Q7" s="30" t="s">
        <v>30</v>
      </c>
      <c r="R7" s="30" t="s">
        <v>31</v>
      </c>
      <c r="S7" s="30" t="s">
        <v>32</v>
      </c>
      <c r="T7" s="30" t="s">
        <v>33</v>
      </c>
      <c r="U7" s="30" t="s">
        <v>34</v>
      </c>
      <c r="V7" s="43" t="s">
        <v>38</v>
      </c>
      <c r="W7" s="33" t="s">
        <v>35</v>
      </c>
      <c r="X7" s="41"/>
      <c r="Y7" s="8"/>
    </row>
    <row r="8" spans="2:25" ht="25.5" customHeight="1" x14ac:dyDescent="0.25">
      <c r="B8" s="50"/>
      <c r="C8" s="53"/>
      <c r="D8" s="53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44"/>
      <c r="W8" s="34"/>
      <c r="X8" s="41"/>
      <c r="Y8" s="8"/>
    </row>
    <row r="9" spans="2:25" ht="36.75" customHeight="1" thickBot="1" x14ac:dyDescent="0.3">
      <c r="B9" s="51"/>
      <c r="C9" s="54"/>
      <c r="D9" s="54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45"/>
      <c r="W9" s="35"/>
      <c r="X9" s="42"/>
      <c r="Y9" s="8"/>
    </row>
    <row r="10" spans="2:25" ht="15.75" thickBot="1" x14ac:dyDescent="0.3">
      <c r="B10" s="46" t="s">
        <v>13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8"/>
      <c r="Y10" s="8"/>
    </row>
    <row r="11" spans="2:25" ht="26.25" thickBot="1" x14ac:dyDescent="0.3">
      <c r="B11" s="4">
        <v>1</v>
      </c>
      <c r="C11" s="6" t="s">
        <v>11</v>
      </c>
      <c r="D11" s="5" t="s">
        <v>5</v>
      </c>
      <c r="E11" s="7"/>
      <c r="F11" s="7"/>
      <c r="G11" s="7"/>
      <c r="H11" s="5"/>
      <c r="I11" s="16"/>
      <c r="J11" s="20">
        <f>0.42</f>
        <v>0.42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6">
        <f>SUM(E11:W11)</f>
        <v>0.42</v>
      </c>
      <c r="Y11" s="8"/>
    </row>
    <row r="12" spans="2:25" ht="26.25" thickBot="1" x14ac:dyDescent="0.3">
      <c r="B12" s="4">
        <v>2</v>
      </c>
      <c r="C12" s="6" t="s">
        <v>10</v>
      </c>
      <c r="D12" s="10" t="s">
        <v>4</v>
      </c>
      <c r="E12" s="12"/>
      <c r="F12" s="12"/>
      <c r="G12" s="10"/>
      <c r="H12" s="10"/>
      <c r="I12" s="17"/>
      <c r="J12" s="20">
        <f>6.8</f>
        <v>6.8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6">
        <f>SUM(E12:W12)</f>
        <v>6.8</v>
      </c>
      <c r="Y12" s="8"/>
    </row>
    <row r="13" spans="2:25" ht="26.25" thickBot="1" x14ac:dyDescent="0.3">
      <c r="B13" s="4">
        <v>3</v>
      </c>
      <c r="C13" s="6" t="s">
        <v>12</v>
      </c>
      <c r="D13" s="5" t="s">
        <v>5</v>
      </c>
      <c r="E13" s="5">
        <f>21.45+0.06</f>
        <v>21.509999999999998</v>
      </c>
      <c r="F13" s="14">
        <f>0.41+2.21</f>
        <v>2.62</v>
      </c>
      <c r="G13" s="5">
        <f>0.44+0.19+0.11+0.06+0.11+0.14+0.06+0.11+0.06+0.14+0.22+0.49+0.07+0.11+0.03+0.14+0.3+0.31+0.1+0.36+0.35+0.05+0.15+0.05+0.13+0.45+0.21</f>
        <v>4.9399999999999995</v>
      </c>
      <c r="H13" s="5">
        <v>0.26</v>
      </c>
      <c r="I13" s="15">
        <f>0.11+0.09+0.36+3.2+4.5+0.05</f>
        <v>8.31</v>
      </c>
      <c r="J13" s="22">
        <v>1.66</v>
      </c>
      <c r="K13" s="20">
        <f>9.4</f>
        <v>9.4</v>
      </c>
      <c r="L13" s="20"/>
      <c r="M13" s="20">
        <f>1.05</f>
        <v>1.05</v>
      </c>
      <c r="N13" s="20">
        <f>0.1</f>
        <v>0.1</v>
      </c>
      <c r="O13" s="20"/>
      <c r="P13" s="20"/>
      <c r="Q13" s="20">
        <f>2.7+0.12</f>
        <v>2.8200000000000003</v>
      </c>
      <c r="R13" s="20">
        <f>3.47+1.21+0.18</f>
        <v>4.8599999999999994</v>
      </c>
      <c r="S13" s="20">
        <f>5.26</f>
        <v>5.26</v>
      </c>
      <c r="T13" s="20">
        <f>0.52+0.09</f>
        <v>0.61</v>
      </c>
      <c r="U13" s="20">
        <f>3.44</f>
        <v>3.44</v>
      </c>
      <c r="V13" s="20">
        <f>0.08</f>
        <v>0.08</v>
      </c>
      <c r="W13" s="22">
        <f>8.83+0.56</f>
        <v>9.39</v>
      </c>
      <c r="X13" s="27">
        <f>SUM(E13:W13)</f>
        <v>76.309999999999988</v>
      </c>
      <c r="Y13" s="8"/>
    </row>
    <row r="14" spans="2:25" ht="39" thickBot="1" x14ac:dyDescent="0.3">
      <c r="B14" s="28">
        <v>4</v>
      </c>
      <c r="C14" s="6" t="s">
        <v>37</v>
      </c>
      <c r="D14" s="14" t="s">
        <v>4</v>
      </c>
      <c r="E14" s="14">
        <f>442.32+3.01</f>
        <v>445.33</v>
      </c>
      <c r="F14" s="14">
        <f>7.97+50.05</f>
        <v>58.019999999999996</v>
      </c>
      <c r="G14" s="7">
        <f>8.55+3.52+1.95+0.95+1.96+2.26+0.97+1.95+0.97+2.26+4.62+9.9+1.32+1.95+0.66+2.95+5.5+5.54+1.45+6.35+6.19+0.99+3.32+0.99+2.45+8.6+10.58</f>
        <v>98.699999999999974</v>
      </c>
      <c r="H14" s="7">
        <v>4.6500000000000004</v>
      </c>
      <c r="I14" s="16">
        <f>1.95+1.63+6.53+58.05+81+2.44</f>
        <v>151.6</v>
      </c>
      <c r="J14" s="20">
        <v>30</v>
      </c>
      <c r="K14" s="20">
        <f>156.87</f>
        <v>156.87</v>
      </c>
      <c r="L14" s="20"/>
      <c r="M14" s="20">
        <f>14.07</f>
        <v>14.07</v>
      </c>
      <c r="N14" s="20">
        <f>2</f>
        <v>2</v>
      </c>
      <c r="O14" s="20"/>
      <c r="P14" s="20"/>
      <c r="Q14" s="20">
        <f>35.82+6.53</f>
        <v>42.35</v>
      </c>
      <c r="R14" s="20">
        <f>48.19+66.99+8.95</f>
        <v>124.13</v>
      </c>
      <c r="S14" s="20">
        <f>60.2</f>
        <v>60.2</v>
      </c>
      <c r="T14" s="20">
        <f>6.06+4.57</f>
        <v>10.629999999999999</v>
      </c>
      <c r="U14" s="20">
        <f>41.21</f>
        <v>41.21</v>
      </c>
      <c r="V14" s="20">
        <f>4.07</f>
        <v>4.07</v>
      </c>
      <c r="W14" s="20">
        <f>84.91+24.79</f>
        <v>109.69999999999999</v>
      </c>
      <c r="X14" s="27">
        <f>SUM(E14:W14)</f>
        <v>1353.5300000000002</v>
      </c>
      <c r="Y14" s="8"/>
    </row>
    <row r="15" spans="2:25" ht="51.75" thickBot="1" x14ac:dyDescent="0.3">
      <c r="B15" s="4">
        <v>5</v>
      </c>
      <c r="C15" s="6" t="s">
        <v>41</v>
      </c>
      <c r="D15" s="5" t="s">
        <v>4</v>
      </c>
      <c r="E15" s="7">
        <v>150</v>
      </c>
      <c r="F15" s="7">
        <v>30</v>
      </c>
      <c r="G15" s="7">
        <v>30</v>
      </c>
      <c r="H15" s="7"/>
      <c r="I15" s="16">
        <v>50</v>
      </c>
      <c r="J15" s="20"/>
      <c r="K15" s="20"/>
      <c r="L15" s="20"/>
      <c r="M15" s="20"/>
      <c r="N15" s="20"/>
      <c r="O15" s="20"/>
      <c r="P15" s="20"/>
      <c r="Q15" s="20"/>
      <c r="R15" s="20">
        <v>40</v>
      </c>
      <c r="S15" s="20"/>
      <c r="T15" s="20"/>
      <c r="U15" s="20"/>
      <c r="V15" s="20"/>
      <c r="W15" s="20"/>
      <c r="X15" s="26">
        <f>SUM(E15:W15)</f>
        <v>300</v>
      </c>
      <c r="Y15" s="8"/>
    </row>
    <row r="16" spans="2:25" ht="15.75" thickBot="1" x14ac:dyDescent="0.3">
      <c r="B16" s="57" t="s">
        <v>14</v>
      </c>
      <c r="C16" s="58"/>
      <c r="D16" s="58"/>
      <c r="E16" s="58"/>
      <c r="F16" s="58"/>
      <c r="G16" s="58"/>
      <c r="H16" s="5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23"/>
      <c r="X16" s="27"/>
      <c r="Y16" s="8"/>
    </row>
    <row r="17" spans="2:25" ht="26.25" thickBot="1" x14ac:dyDescent="0.3">
      <c r="B17" s="13">
        <v>6</v>
      </c>
      <c r="C17" s="6" t="s">
        <v>12</v>
      </c>
      <c r="D17" s="14" t="s">
        <v>5</v>
      </c>
      <c r="E17" s="7"/>
      <c r="F17" s="7"/>
      <c r="G17" s="5"/>
      <c r="H17" s="5"/>
      <c r="I17" s="16">
        <f>1.4</f>
        <v>1.4</v>
      </c>
      <c r="J17" s="20"/>
      <c r="K17" s="20"/>
      <c r="L17" s="20">
        <f>3.06</f>
        <v>3.06</v>
      </c>
      <c r="M17" s="20"/>
      <c r="N17" s="20">
        <f>3</f>
        <v>3</v>
      </c>
      <c r="O17" s="20"/>
      <c r="P17" s="20"/>
      <c r="Q17" s="20"/>
      <c r="R17" s="20"/>
      <c r="S17" s="20"/>
      <c r="T17" s="20"/>
      <c r="U17" s="20"/>
      <c r="V17" s="20"/>
      <c r="W17" s="20"/>
      <c r="X17" s="26">
        <f>SUM(E17:W17)</f>
        <v>7.46</v>
      </c>
      <c r="Y17" s="8"/>
    </row>
    <row r="18" spans="2:25" ht="39" thickBot="1" x14ac:dyDescent="0.3">
      <c r="B18" s="13">
        <v>7</v>
      </c>
      <c r="C18" s="6" t="s">
        <v>37</v>
      </c>
      <c r="D18" s="14" t="s">
        <v>4</v>
      </c>
      <c r="E18" s="5"/>
      <c r="F18" s="14"/>
      <c r="G18" s="5"/>
      <c r="H18" s="7"/>
      <c r="I18" s="16">
        <f>15.2</f>
        <v>15.2</v>
      </c>
      <c r="J18" s="20"/>
      <c r="K18" s="20"/>
      <c r="L18" s="20">
        <f>36.05</f>
        <v>36.049999999999997</v>
      </c>
      <c r="M18" s="20"/>
      <c r="N18" s="20">
        <f>30</f>
        <v>30</v>
      </c>
      <c r="O18" s="20"/>
      <c r="P18" s="20"/>
      <c r="Q18" s="20"/>
      <c r="R18" s="20"/>
      <c r="S18" s="20"/>
      <c r="T18" s="20"/>
      <c r="U18" s="20"/>
      <c r="V18" s="20"/>
      <c r="W18" s="20"/>
      <c r="X18" s="27">
        <f>SUM(E18:W18)</f>
        <v>81.25</v>
      </c>
      <c r="Y18" s="8"/>
    </row>
    <row r="19" spans="2:25" ht="24.75" customHeight="1" thickBot="1" x14ac:dyDescent="0.3">
      <c r="B19" s="36" t="s">
        <v>15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27"/>
      <c r="Y19" s="8"/>
    </row>
    <row r="20" spans="2:25" ht="26.25" thickBot="1" x14ac:dyDescent="0.3">
      <c r="B20" s="19">
        <v>8</v>
      </c>
      <c r="C20" s="24" t="s">
        <v>12</v>
      </c>
      <c r="D20" s="11" t="s">
        <v>3</v>
      </c>
      <c r="E20" s="11">
        <v>203</v>
      </c>
      <c r="F20" s="11">
        <f>3+8</f>
        <v>11</v>
      </c>
      <c r="G20" s="11">
        <f>4+1+1+1+6+3+4+38+1+1+2+1+8+6+2+1+2+3+2</f>
        <v>87</v>
      </c>
      <c r="H20" s="11">
        <v>5</v>
      </c>
      <c r="I20" s="22">
        <f>2+47+1+14+7</f>
        <v>71</v>
      </c>
      <c r="J20" s="22">
        <f>34</f>
        <v>34</v>
      </c>
      <c r="K20" s="22">
        <f>24</f>
        <v>24</v>
      </c>
      <c r="L20" s="22"/>
      <c r="M20" s="22">
        <v>2</v>
      </c>
      <c r="N20" s="22"/>
      <c r="O20" s="22">
        <f>2</f>
        <v>2</v>
      </c>
      <c r="P20" s="22">
        <f>1</f>
        <v>1</v>
      </c>
      <c r="Q20" s="22">
        <f>23</f>
        <v>23</v>
      </c>
      <c r="R20" s="22">
        <f>7</f>
        <v>7</v>
      </c>
      <c r="S20" s="22">
        <f>46</f>
        <v>46</v>
      </c>
      <c r="T20" s="22">
        <f>3</f>
        <v>3</v>
      </c>
      <c r="U20" s="22"/>
      <c r="V20" s="22"/>
      <c r="W20" s="22">
        <f>5</f>
        <v>5</v>
      </c>
      <c r="X20" s="27">
        <f>SUM(E20:W20)</f>
        <v>524</v>
      </c>
      <c r="Y20" s="8"/>
    </row>
    <row r="21" spans="2:25" ht="39" thickBot="1" x14ac:dyDescent="0.3">
      <c r="B21" s="2">
        <v>9</v>
      </c>
      <c r="C21" s="6" t="s">
        <v>37</v>
      </c>
      <c r="D21" s="14" t="s">
        <v>3</v>
      </c>
      <c r="E21" s="5">
        <f>203+19</f>
        <v>222</v>
      </c>
      <c r="F21" s="14">
        <f>4+8</f>
        <v>12</v>
      </c>
      <c r="G21" s="5">
        <f>4+1+5+1+1+6+3+4+3+38+1+1+2+6+1+8+6+2+1+2+3+2</f>
        <v>101</v>
      </c>
      <c r="H21" s="5">
        <v>5</v>
      </c>
      <c r="I21" s="15">
        <f>2+47+1+1+14+7</f>
        <v>72</v>
      </c>
      <c r="J21" s="22">
        <f>34</f>
        <v>34</v>
      </c>
      <c r="K21" s="22">
        <f>24</f>
        <v>24</v>
      </c>
      <c r="L21" s="22"/>
      <c r="M21" s="22">
        <v>2</v>
      </c>
      <c r="N21" s="22"/>
      <c r="O21" s="22">
        <f>2</f>
        <v>2</v>
      </c>
      <c r="P21" s="22">
        <f>1</f>
        <v>1</v>
      </c>
      <c r="Q21" s="22">
        <f>23</f>
        <v>23</v>
      </c>
      <c r="R21" s="22">
        <f>7</f>
        <v>7</v>
      </c>
      <c r="S21" s="22">
        <f>46</f>
        <v>46</v>
      </c>
      <c r="T21" s="22">
        <f>3</f>
        <v>3</v>
      </c>
      <c r="U21" s="22"/>
      <c r="V21" s="22"/>
      <c r="W21" s="22">
        <f>5</f>
        <v>5</v>
      </c>
      <c r="X21" s="27">
        <f>SUM(E21:W21)</f>
        <v>559</v>
      </c>
      <c r="Y21" s="8"/>
    </row>
    <row r="22" spans="2:25" ht="15.75" customHeight="1" thickBot="1" x14ac:dyDescent="0.3">
      <c r="B22" s="36" t="s">
        <v>16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27"/>
      <c r="Y22" s="8"/>
    </row>
    <row r="23" spans="2:25" ht="26.25" thickBot="1" x14ac:dyDescent="0.3">
      <c r="B23" s="19">
        <v>10</v>
      </c>
      <c r="C23" s="24" t="s">
        <v>12</v>
      </c>
      <c r="D23" s="11" t="s">
        <v>3</v>
      </c>
      <c r="E23" s="11">
        <v>4</v>
      </c>
      <c r="F23" s="11"/>
      <c r="G23" s="11">
        <v>1</v>
      </c>
      <c r="H23" s="11"/>
      <c r="I23" s="22"/>
      <c r="J23" s="22"/>
      <c r="K23" s="22">
        <f>1</f>
        <v>1</v>
      </c>
      <c r="L23" s="22"/>
      <c r="M23" s="22"/>
      <c r="N23" s="22"/>
      <c r="O23" s="22">
        <f>2</f>
        <v>2</v>
      </c>
      <c r="P23" s="22">
        <f>2</f>
        <v>2</v>
      </c>
      <c r="Q23" s="22"/>
      <c r="R23" s="22">
        <f>2</f>
        <v>2</v>
      </c>
      <c r="S23" s="22">
        <f>6</f>
        <v>6</v>
      </c>
      <c r="T23" s="22"/>
      <c r="U23" s="22"/>
      <c r="V23" s="22"/>
      <c r="W23" s="22">
        <f>2</f>
        <v>2</v>
      </c>
      <c r="X23" s="27">
        <f>SUM(E23:W23)</f>
        <v>20</v>
      </c>
      <c r="Y23" s="8"/>
    </row>
    <row r="24" spans="2:25" ht="39" thickBot="1" x14ac:dyDescent="0.3">
      <c r="B24" s="2">
        <v>11</v>
      </c>
      <c r="C24" s="6" t="s">
        <v>37</v>
      </c>
      <c r="D24" s="14" t="s">
        <v>3</v>
      </c>
      <c r="E24" s="13">
        <v>4</v>
      </c>
      <c r="F24" s="13"/>
      <c r="G24" s="13">
        <v>1</v>
      </c>
      <c r="H24" s="13"/>
      <c r="I24" s="15"/>
      <c r="J24" s="22"/>
      <c r="K24" s="22">
        <f>1</f>
        <v>1</v>
      </c>
      <c r="L24" s="22"/>
      <c r="M24" s="22"/>
      <c r="N24" s="22"/>
      <c r="O24" s="22">
        <f>2</f>
        <v>2</v>
      </c>
      <c r="P24" s="22">
        <f>2</f>
        <v>2</v>
      </c>
      <c r="Q24" s="22"/>
      <c r="R24" s="22">
        <f>2</f>
        <v>2</v>
      </c>
      <c r="S24" s="22">
        <f>6</f>
        <v>6</v>
      </c>
      <c r="T24" s="22"/>
      <c r="U24" s="22"/>
      <c r="V24" s="22"/>
      <c r="W24" s="22">
        <f>2</f>
        <v>2</v>
      </c>
      <c r="X24" s="27">
        <f>SUM(E24:W24)</f>
        <v>20</v>
      </c>
      <c r="Y24" s="8"/>
    </row>
    <row r="25" spans="2:25" ht="15.75" thickBot="1" x14ac:dyDescent="0.3">
      <c r="B25" s="57" t="s">
        <v>13</v>
      </c>
      <c r="C25" s="58"/>
      <c r="D25" s="58"/>
      <c r="E25" s="58"/>
      <c r="F25" s="58"/>
      <c r="G25" s="58"/>
      <c r="H25" s="5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23"/>
      <c r="X25" s="27"/>
      <c r="Y25" s="8"/>
    </row>
    <row r="26" spans="2:25" ht="26.25" thickBot="1" x14ac:dyDescent="0.3">
      <c r="B26" s="2">
        <v>12</v>
      </c>
      <c r="C26" s="6" t="s">
        <v>17</v>
      </c>
      <c r="D26" s="14" t="s">
        <v>5</v>
      </c>
      <c r="E26" s="5"/>
      <c r="F26" s="14"/>
      <c r="G26" s="5"/>
      <c r="H26" s="5"/>
      <c r="I26" s="15"/>
      <c r="J26" s="22"/>
      <c r="K26" s="22"/>
      <c r="L26" s="22"/>
      <c r="M26" s="22"/>
      <c r="N26" s="22"/>
      <c r="O26" s="22"/>
      <c r="P26" s="22"/>
      <c r="Q26" s="20">
        <v>0.1</v>
      </c>
      <c r="R26" s="22"/>
      <c r="S26" s="22"/>
      <c r="T26" s="22"/>
      <c r="U26" s="22"/>
      <c r="V26" s="22"/>
      <c r="W26" s="22">
        <f>0.05</f>
        <v>0.05</v>
      </c>
      <c r="X26" s="27">
        <f>SUM(E26:W26)</f>
        <v>0.15000000000000002</v>
      </c>
      <c r="Y26" s="8"/>
    </row>
    <row r="27" spans="2:25" ht="15.75" thickBot="1" x14ac:dyDescent="0.3">
      <c r="B27" s="55" t="s">
        <v>6</v>
      </c>
      <c r="C27" s="56"/>
      <c r="D27" s="56"/>
      <c r="E27" s="56"/>
      <c r="F27" s="56"/>
      <c r="G27" s="56"/>
      <c r="H27" s="56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23"/>
      <c r="X27" s="27"/>
      <c r="Y27" s="8"/>
    </row>
    <row r="28" spans="2:25" ht="26.25" thickBot="1" x14ac:dyDescent="0.3">
      <c r="B28" s="2">
        <v>13</v>
      </c>
      <c r="C28" s="3" t="s">
        <v>18</v>
      </c>
      <c r="D28" s="1" t="s">
        <v>4</v>
      </c>
      <c r="E28" s="7">
        <v>52</v>
      </c>
      <c r="F28" s="7">
        <f>14*4.5</f>
        <v>63</v>
      </c>
      <c r="G28" s="5"/>
      <c r="H28" s="7"/>
      <c r="I28" s="16">
        <f>2*2.2*2+4*4</f>
        <v>24.8</v>
      </c>
      <c r="J28" s="20">
        <f>4*5</f>
        <v>20</v>
      </c>
      <c r="K28" s="20"/>
      <c r="L28" s="20">
        <f>18*2.5</f>
        <v>45</v>
      </c>
      <c r="M28" s="20"/>
      <c r="N28" s="20"/>
      <c r="O28" s="20"/>
      <c r="P28" s="20"/>
      <c r="Q28" s="20"/>
      <c r="R28" s="20"/>
      <c r="S28" s="20">
        <f>4.5*9</f>
        <v>40.5</v>
      </c>
      <c r="T28" s="20"/>
      <c r="U28" s="20">
        <f>5*15</f>
        <v>75</v>
      </c>
      <c r="V28" s="20"/>
      <c r="W28" s="20"/>
      <c r="X28" s="26">
        <f>SUM(E28:W28)</f>
        <v>320.3</v>
      </c>
      <c r="Y28" s="8"/>
    </row>
    <row r="31" spans="2:25" x14ac:dyDescent="0.25">
      <c r="C31" s="8"/>
      <c r="D31" s="8"/>
      <c r="E31" s="8"/>
      <c r="F31" s="8"/>
      <c r="G31" s="8"/>
      <c r="H31" s="8"/>
    </row>
    <row r="32" spans="2:25" x14ac:dyDescent="0.25">
      <c r="C32" s="8"/>
      <c r="D32" s="8"/>
      <c r="E32" s="8"/>
      <c r="F32" s="8"/>
      <c r="G32" s="8"/>
      <c r="H32" s="8"/>
    </row>
    <row r="33" spans="3:8" x14ac:dyDescent="0.25">
      <c r="C33" s="8"/>
      <c r="D33" s="8"/>
      <c r="E33" s="8"/>
      <c r="F33" s="8"/>
      <c r="G33" s="8"/>
      <c r="H33" s="8"/>
    </row>
    <row r="34" spans="3:8" x14ac:dyDescent="0.25">
      <c r="C34" s="8"/>
      <c r="D34" s="8"/>
      <c r="E34" s="8"/>
      <c r="F34" s="8"/>
      <c r="G34" s="8"/>
      <c r="H34" s="8"/>
    </row>
    <row r="35" spans="3:8" x14ac:dyDescent="0.25">
      <c r="C35" s="8"/>
      <c r="D35" s="8"/>
      <c r="E35" s="8"/>
      <c r="F35" s="8"/>
      <c r="G35" s="8"/>
      <c r="H35" s="8"/>
    </row>
    <row r="36" spans="3:8" x14ac:dyDescent="0.25">
      <c r="C36" s="8"/>
      <c r="D36" s="9"/>
      <c r="E36" s="9"/>
      <c r="F36" s="9"/>
      <c r="G36" s="9"/>
      <c r="H36" s="9"/>
    </row>
  </sheetData>
  <mergeCells count="31">
    <mergeCell ref="B27:H27"/>
    <mergeCell ref="I7:I9"/>
    <mergeCell ref="B16:H16"/>
    <mergeCell ref="B25:H25"/>
    <mergeCell ref="G7:G9"/>
    <mergeCell ref="H7:H9"/>
    <mergeCell ref="B22:W22"/>
    <mergeCell ref="K7:K9"/>
    <mergeCell ref="L7:L9"/>
    <mergeCell ref="M7:M9"/>
    <mergeCell ref="N7:N9"/>
    <mergeCell ref="O7:O9"/>
    <mergeCell ref="P7:P9"/>
    <mergeCell ref="Q7:Q9"/>
    <mergeCell ref="R7:R9"/>
    <mergeCell ref="S7:S9"/>
    <mergeCell ref="B4:X4"/>
    <mergeCell ref="F7:F9"/>
    <mergeCell ref="W7:W9"/>
    <mergeCell ref="J7:J9"/>
    <mergeCell ref="B19:W19"/>
    <mergeCell ref="E6:W6"/>
    <mergeCell ref="X6:X9"/>
    <mergeCell ref="E7:E9"/>
    <mergeCell ref="V7:V9"/>
    <mergeCell ref="T7:T9"/>
    <mergeCell ref="B10:X10"/>
    <mergeCell ref="B6:B9"/>
    <mergeCell ref="C6:C9"/>
    <mergeCell ref="D6:D9"/>
    <mergeCell ref="U7:U9"/>
  </mergeCells>
  <pageMargins left="0.7" right="0.7" top="0.75" bottom="0.75" header="0.3" footer="0.3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2023-07-12T12:08:50Z</dcterms:modified>
</cp:coreProperties>
</file>